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na\Desktop\Grundejerforening\"/>
    </mc:Choice>
  </mc:AlternateContent>
  <bookViews>
    <workbookView xWindow="0" yWindow="0" windowWidth="20480" windowHeight="8020"/>
  </bookViews>
  <sheets>
    <sheet name="Foreningsoplysninger" sheetId="1" r:id="rId1"/>
    <sheet name="ledelses- og revisionspåtegning" sheetId="2" r:id="rId2"/>
    <sheet name="Resultatopgørelse" sheetId="4" r:id="rId3"/>
    <sheet name="Balance" sheetId="5" r:id="rId4"/>
    <sheet name="Noter" sheetId="6" r:id="rId5"/>
  </sheets>
  <definedNames>
    <definedName name="_xlnm.Print_Area" localSheetId="3">Balance!$A$1:$H$46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4" l="1"/>
  <c r="H16" i="4"/>
  <c r="E23" i="5" l="1"/>
  <c r="G16" i="4"/>
  <c r="F16" i="4"/>
  <c r="E8" i="5" l="1"/>
  <c r="E9" i="5" s="1"/>
  <c r="E15" i="5" s="1"/>
  <c r="F12" i="4"/>
  <c r="H20" i="6"/>
  <c r="F17" i="6"/>
  <c r="F12" i="6"/>
  <c r="F20" i="6" s="1"/>
  <c r="E38" i="5"/>
  <c r="F24" i="4"/>
  <c r="H42" i="4"/>
  <c r="H32" i="4"/>
  <c r="H14" i="4"/>
  <c r="H20" i="4" s="1"/>
  <c r="H36" i="4" s="1"/>
  <c r="H8" i="4"/>
  <c r="H39" i="4" l="1"/>
  <c r="H43" i="4" s="1"/>
  <c r="H44" i="4" s="1"/>
  <c r="E13" i="5"/>
  <c r="H17" i="6"/>
  <c r="F8" i="4"/>
  <c r="G8" i="4"/>
  <c r="F14" i="4"/>
  <c r="F20" i="4" s="1"/>
  <c r="F36" i="4" s="1"/>
  <c r="G14" i="4"/>
  <c r="G20" i="4" s="1"/>
  <c r="F32" i="4"/>
  <c r="G32" i="4"/>
  <c r="E28" i="5"/>
  <c r="F39" i="4" l="1"/>
  <c r="G36" i="4"/>
  <c r="G39" i="4" s="1"/>
  <c r="G43" i="4" s="1"/>
  <c r="G44" i="4" s="1"/>
  <c r="F42" i="4"/>
  <c r="E29" i="5" s="1"/>
  <c r="E31" i="5" s="1"/>
  <c r="E22" i="5" l="1"/>
  <c r="F43" i="4" l="1"/>
  <c r="E24" i="5" s="1"/>
  <c r="E25" i="5" l="1"/>
  <c r="E33" i="5" s="1"/>
  <c r="E40" i="5" s="1"/>
  <c r="F44" i="4"/>
</calcChain>
</file>

<file path=xl/sharedStrings.xml><?xml version="1.0" encoding="utf-8"?>
<sst xmlns="http://schemas.openxmlformats.org/spreadsheetml/2006/main" count="133" uniqueCount="107">
  <si>
    <t>Foreningsoplysninger</t>
  </si>
  <si>
    <t>Grundejerforeningen Emilsminde</t>
  </si>
  <si>
    <t>Drøsselbjerg</t>
  </si>
  <si>
    <t>4281 Gørlev</t>
  </si>
  <si>
    <t>Bestyrelse</t>
  </si>
  <si>
    <t>Henrik Nørgaard</t>
  </si>
  <si>
    <t>Lissi Johansen</t>
  </si>
  <si>
    <t>Dan Nielsen</t>
  </si>
  <si>
    <t>Revisor</t>
  </si>
  <si>
    <t>Flemming Ole Nielsen</t>
  </si>
  <si>
    <t>Dirigent</t>
  </si>
  <si>
    <t>Ledelsespåtegning</t>
  </si>
  <si>
    <t>Bestyrelsen har dags dato behandlet og vedtaget årsregnskabet</t>
  </si>
  <si>
    <t>Flemming Klitgaard</t>
  </si>
  <si>
    <t>Revisionspåtegning</t>
  </si>
  <si>
    <t xml:space="preserve">Foreningens bestyrelse har ansvar for regnskabet. Mit ansvar er på grundlag af revisionen at </t>
  </si>
  <si>
    <t xml:space="preserve">Det er min opfattelse, at årsregnskabet er aflagt i overensstemmelse med vedtægternes krav </t>
  </si>
  <si>
    <t xml:space="preserve">til regnskabsaflæggelsen, og at det giver et retvisende billede af foreningens aktiver, passiver </t>
  </si>
  <si>
    <t>Kontingentindtægter</t>
  </si>
  <si>
    <t>Kontingentindtægter - Fond (bro og trappe)</t>
  </si>
  <si>
    <t>Indtægter ialt</t>
  </si>
  <si>
    <t>Bro og Trappe:</t>
  </si>
  <si>
    <t>Op- og nedtagning af bro samt reparation</t>
  </si>
  <si>
    <t>Vedligeholdelse i alt</t>
  </si>
  <si>
    <t>Administration:</t>
  </si>
  <si>
    <t>Forsikringer</t>
  </si>
  <si>
    <t>Møder</t>
  </si>
  <si>
    <t>Kontorholdsudgifter, porto mv.</t>
  </si>
  <si>
    <t>Bogføringsassistance</t>
  </si>
  <si>
    <t>Telefongodtgørelse bestyrelsen</t>
  </si>
  <si>
    <t>Administrationsomkostninger i alt</t>
  </si>
  <si>
    <t>Omkostninger i alt</t>
  </si>
  <si>
    <t>Årets resultat</t>
  </si>
  <si>
    <t>Kr.</t>
  </si>
  <si>
    <t>Budget</t>
  </si>
  <si>
    <t xml:space="preserve">kr. </t>
  </si>
  <si>
    <t>Sct. Hans</t>
  </si>
  <si>
    <t>Generalforsamling</t>
  </si>
  <si>
    <t>Renter</t>
  </si>
  <si>
    <t>Aktiver</t>
  </si>
  <si>
    <t>Anlægsaktiver</t>
  </si>
  <si>
    <t>Passiver</t>
  </si>
  <si>
    <t>Egenkapital ialt</t>
  </si>
  <si>
    <t>Skyldige omkostninger</t>
  </si>
  <si>
    <t>Forudbetalte kontingenter</t>
  </si>
  <si>
    <t>Kortfristede gældsforpligtelser</t>
  </si>
  <si>
    <t xml:space="preserve"> </t>
  </si>
  <si>
    <t>Noter</t>
  </si>
  <si>
    <t>note</t>
  </si>
  <si>
    <t>1. Anlægsaktiver</t>
  </si>
  <si>
    <t>Årets tilgang</t>
  </si>
  <si>
    <t>Internet og webomkostninger</t>
  </si>
  <si>
    <t>Afskrivninger bro</t>
  </si>
  <si>
    <t>Tilgodehavender og likvide beholdninger</t>
  </si>
  <si>
    <t>Generalforsamlingsvalgt revisor</t>
  </si>
  <si>
    <t>Overført til frie reserver</t>
  </si>
  <si>
    <t>Disponeret i alt</t>
  </si>
  <si>
    <t>Henlagt til fond for bro og trappe</t>
  </si>
  <si>
    <t>Opsparet overskud (frie reserver)</t>
  </si>
  <si>
    <t>Overført, jf. resultatdisponering</t>
  </si>
  <si>
    <t>Fond for bro og trappe</t>
  </si>
  <si>
    <t>Saldo 01.04</t>
  </si>
  <si>
    <t>Saldo 31.03</t>
  </si>
  <si>
    <t>2. Fond for bro og trappe</t>
  </si>
  <si>
    <t xml:space="preserve">udtrykke en konklusion om årsregnskabet. </t>
  </si>
  <si>
    <t xml:space="preserve">I henhold til generalforsamlingsbeslutning af 28. juni 2015 indbetales 300 kr. pr. parcel til særskilt </t>
  </si>
  <si>
    <t>Årets afskrivninger</t>
  </si>
  <si>
    <t>Vedligeholdelse af dræn og brønde</t>
  </si>
  <si>
    <t>Bro og trappe i alt</t>
  </si>
  <si>
    <t>Realiseret</t>
  </si>
  <si>
    <t>2018/19</t>
  </si>
  <si>
    <t>Søren Stampe</t>
  </si>
  <si>
    <t xml:space="preserve">Revisionen har bl.a. omfattet stikprøvevis gennemgang af bilag samt kontoudtog </t>
  </si>
  <si>
    <t xml:space="preserve">fra pengeinstitut </t>
  </si>
  <si>
    <t>og finansielle stilling samt af resultatet  af foreningens aktiviteter for regnskabsåret.</t>
  </si>
  <si>
    <t>Bankkonto</t>
  </si>
  <si>
    <t>Forudbetaling, ny badebro</t>
  </si>
  <si>
    <t>Bord/bænkesæt</t>
  </si>
  <si>
    <t>Anskaffelsessum  pr. 01.04</t>
  </si>
  <si>
    <t>Anskaffelsessum pr. 31.03</t>
  </si>
  <si>
    <t>Afskrivninger pr. 31.03</t>
  </si>
  <si>
    <t>Bogført værdi pr. 31.03</t>
  </si>
  <si>
    <t xml:space="preserve">Resultatdisponering </t>
  </si>
  <si>
    <t>Årsregnskab 2019/20</t>
  </si>
  <si>
    <t>Godkendt på generalforsamlingen 21. juni 2020</t>
  </si>
  <si>
    <t>Drøsselbjerg, den 21. juni 2020</t>
  </si>
  <si>
    <t>Sorø, den 21. juni 2020</t>
  </si>
  <si>
    <t>Til medlemmerne af Grundejerforeningen Emilsminde</t>
  </si>
  <si>
    <t xml:space="preserve">Jeg har revideret årsregnskabet for 2019/20 for Grundejerforeningen Emilsminde.  </t>
  </si>
  <si>
    <t>Resultatopgørelse for regnskabsåret 01.04.2019 - 31.03.2020</t>
  </si>
  <si>
    <t>2019/20</t>
  </si>
  <si>
    <t>Balance pr. 31.03.2020</t>
  </si>
  <si>
    <t>Afskrivninger pr. 01.04</t>
  </si>
  <si>
    <t>Der er afskrevet over en forventet levetid på 10 år. Tilgangen i regnskabsåret 2019/20 vedrører</t>
  </si>
  <si>
    <t xml:space="preserve">ny badebro samt container til vinteropbevaring. </t>
  </si>
  <si>
    <t>Badebro</t>
  </si>
  <si>
    <t>Frigivet i forbindelse med køb af ny badebro</t>
  </si>
  <si>
    <t>Overført fra investeringsfond</t>
  </si>
  <si>
    <t xml:space="preserve">er den samlede hensættelse frigivet og overført til foreningens frie reserver. </t>
  </si>
  <si>
    <t>www.emilsminde.info</t>
  </si>
  <si>
    <t>Vedligeholdelse af veje, salt</t>
  </si>
  <si>
    <t>Græs</t>
  </si>
  <si>
    <t>I forbindelse med anskaffelse af ny badebro 2019, til en samlet anskaffelsessum på 198.438 kr.</t>
  </si>
  <si>
    <t xml:space="preserve">investeringspulje ("Fond for bro og trappe").  Fra regnskabsåret 2019/20 henføres </t>
  </si>
  <si>
    <t xml:space="preserve">Indbetalingerne hensættes som  en særskilt reserve under egenkapitalen.  </t>
  </si>
  <si>
    <t>Vedligeholdelse af trappe, tværdræn</t>
  </si>
  <si>
    <t xml:space="preserve">600 kr. af det samlede kontingent på 1.800 kr. pr. parcel. til investeringspuljen.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</si>
</sst>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r_._-;\-* #,##0.00\ _k_r_._-;_-* &quot;-&quot;??\ _k_r_._-;_-@_-"/>
    <numFmt numFmtId="165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0" fillId="3" borderId="0" xfId="0" applyFill="1"/>
    <xf numFmtId="0" fontId="0" fillId="3" borderId="0" xfId="0" applyFill="1" applyBorder="1"/>
    <xf numFmtId="165" fontId="0" fillId="0" borderId="0" xfId="1" applyNumberFormat="1" applyFont="1"/>
    <xf numFmtId="165" fontId="1" fillId="0" borderId="0" xfId="1" applyNumberFormat="1" applyFont="1"/>
    <xf numFmtId="165" fontId="1" fillId="0" borderId="1" xfId="1" applyNumberFormat="1" applyFont="1" applyBorder="1"/>
    <xf numFmtId="165" fontId="1" fillId="2" borderId="1" xfId="1" applyNumberFormat="1" applyFont="1" applyFill="1" applyBorder="1"/>
    <xf numFmtId="165" fontId="0" fillId="0" borderId="0" xfId="1" applyNumberFormat="1" applyFont="1" applyBorder="1"/>
    <xf numFmtId="165" fontId="0" fillId="2" borderId="0" xfId="1" applyNumberFormat="1" applyFont="1" applyFill="1"/>
    <xf numFmtId="165" fontId="1" fillId="0" borderId="2" xfId="1" applyNumberFormat="1" applyFont="1" applyBorder="1"/>
    <xf numFmtId="165" fontId="0" fillId="0" borderId="2" xfId="1" applyNumberFormat="1" applyFont="1" applyBorder="1"/>
    <xf numFmtId="165" fontId="1" fillId="2" borderId="2" xfId="1" applyNumberFormat="1" applyFont="1" applyFill="1" applyBorder="1"/>
    <xf numFmtId="165" fontId="0" fillId="3" borderId="0" xfId="1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5" fontId="1" fillId="0" borderId="0" xfId="1" applyNumberFormat="1" applyFont="1" applyBorder="1"/>
    <xf numFmtId="0" fontId="1" fillId="0" borderId="0" xfId="0" applyFont="1" applyBorder="1"/>
    <xf numFmtId="0" fontId="1" fillId="3" borderId="0" xfId="0" applyFont="1" applyFill="1" applyBorder="1"/>
    <xf numFmtId="165" fontId="1" fillId="0" borderId="0" xfId="1" quotePrefix="1" applyNumberFormat="1" applyFont="1"/>
    <xf numFmtId="165" fontId="1" fillId="4" borderId="0" xfId="1" applyNumberFormat="1" applyFont="1" applyFill="1"/>
    <xf numFmtId="165" fontId="1" fillId="4" borderId="0" xfId="1" applyNumberFormat="1" applyFont="1" applyFill="1" applyBorder="1"/>
    <xf numFmtId="165" fontId="0" fillId="4" borderId="0" xfId="1" applyNumberFormat="1" applyFont="1" applyFill="1" applyBorder="1"/>
    <xf numFmtId="165" fontId="1" fillId="4" borderId="2" xfId="1" applyNumberFormat="1" applyFont="1" applyFill="1" applyBorder="1"/>
    <xf numFmtId="165" fontId="0" fillId="4" borderId="0" xfId="1" applyNumberFormat="1" applyFont="1" applyFill="1"/>
    <xf numFmtId="165" fontId="0" fillId="4" borderId="2" xfId="1" applyNumberFormat="1" applyFont="1" applyFill="1" applyBorder="1"/>
    <xf numFmtId="165" fontId="1" fillId="0" borderId="0" xfId="1" applyNumberFormat="1" applyFont="1" applyAlignment="1">
      <alignment horizontal="center"/>
    </xf>
    <xf numFmtId="165" fontId="1" fillId="0" borderId="0" xfId="1" quotePrefix="1" applyNumberFormat="1" applyFont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3" fillId="0" borderId="0" xfId="1" applyNumberFormat="1" applyFont="1" applyFill="1"/>
    <xf numFmtId="165" fontId="1" fillId="4" borderId="0" xfId="1" applyNumberFormat="1" applyFont="1" applyFill="1" applyAlignment="1">
      <alignment horizontal="center"/>
    </xf>
    <xf numFmtId="165" fontId="1" fillId="4" borderId="1" xfId="1" applyNumberFormat="1" applyFont="1" applyFill="1" applyBorder="1" applyAlignment="1">
      <alignment horizontal="center"/>
    </xf>
    <xf numFmtId="165" fontId="0" fillId="4" borderId="0" xfId="0" applyNumberFormat="1" applyFill="1"/>
    <xf numFmtId="165" fontId="0" fillId="0" borderId="1" xfId="1" applyNumberFormat="1" applyFont="1" applyBorder="1"/>
    <xf numFmtId="165" fontId="1" fillId="2" borderId="0" xfId="1" quotePrefix="1" applyNumberFormat="1" applyFont="1" applyFill="1"/>
    <xf numFmtId="165" fontId="2" fillId="0" borderId="0" xfId="1" applyNumberFormat="1" applyFont="1"/>
    <xf numFmtId="165" fontId="1" fillId="4" borderId="0" xfId="1" quotePrefix="1" applyNumberFormat="1" applyFont="1" applyFill="1" applyAlignment="1">
      <alignment horizontal="center"/>
    </xf>
    <xf numFmtId="165" fontId="1" fillId="4" borderId="0" xfId="1" quotePrefix="1" applyNumberFormat="1" applyFont="1" applyFill="1"/>
    <xf numFmtId="0" fontId="5" fillId="0" borderId="0" xfId="2"/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milsminde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abSelected="1" workbookViewId="0">
      <selection activeCell="C22" sqref="C22"/>
    </sheetView>
  </sheetViews>
  <sheetFormatPr defaultColWidth="8.90625" defaultRowHeight="14.5" x14ac:dyDescent="0.35"/>
  <sheetData>
    <row r="4" spans="1:9" ht="18.5" x14ac:dyDescent="0.45">
      <c r="A4" s="44" t="s">
        <v>1</v>
      </c>
      <c r="B4" s="44"/>
      <c r="C4" s="44"/>
      <c r="D4" s="44"/>
      <c r="E4" s="44"/>
      <c r="F4" s="44"/>
      <c r="G4" s="44"/>
      <c r="H4" s="44"/>
      <c r="I4" s="44"/>
    </row>
    <row r="5" spans="1:9" ht="18.5" x14ac:dyDescent="0.45">
      <c r="A5" s="2"/>
      <c r="B5" s="2"/>
      <c r="C5" s="2"/>
      <c r="D5" s="2"/>
      <c r="E5" s="2"/>
      <c r="F5" s="2"/>
      <c r="G5" s="2"/>
      <c r="H5" s="2"/>
      <c r="I5" s="2"/>
    </row>
    <row r="6" spans="1:9" ht="18.5" x14ac:dyDescent="0.45">
      <c r="A6" s="44" t="s">
        <v>83</v>
      </c>
      <c r="B6" s="44"/>
      <c r="C6" s="44"/>
      <c r="D6" s="44"/>
      <c r="E6" s="44"/>
      <c r="F6" s="44"/>
      <c r="G6" s="44"/>
      <c r="H6" s="44"/>
      <c r="I6" s="44"/>
    </row>
    <row r="10" spans="1:9" ht="18.5" x14ac:dyDescent="0.45">
      <c r="A10" s="2" t="s">
        <v>46</v>
      </c>
    </row>
    <row r="13" spans="1:9" x14ac:dyDescent="0.35">
      <c r="A13" s="1" t="s">
        <v>0</v>
      </c>
    </row>
    <row r="14" spans="1:9" x14ac:dyDescent="0.35">
      <c r="A14" t="s">
        <v>1</v>
      </c>
    </row>
    <row r="15" spans="1:9" x14ac:dyDescent="0.35">
      <c r="A15" t="s">
        <v>2</v>
      </c>
    </row>
    <row r="16" spans="1:9" x14ac:dyDescent="0.35">
      <c r="A16" t="s">
        <v>3</v>
      </c>
    </row>
    <row r="18" spans="1:1" x14ac:dyDescent="0.35">
      <c r="A18" s="43" t="s">
        <v>99</v>
      </c>
    </row>
    <row r="20" spans="1:1" x14ac:dyDescent="0.35">
      <c r="A20" s="1" t="s">
        <v>4</v>
      </c>
    </row>
    <row r="21" spans="1:1" x14ac:dyDescent="0.35">
      <c r="A21" t="s">
        <v>5</v>
      </c>
    </row>
    <row r="22" spans="1:1" x14ac:dyDescent="0.35">
      <c r="A22" t="s">
        <v>7</v>
      </c>
    </row>
    <row r="23" spans="1:1" x14ac:dyDescent="0.35">
      <c r="A23" t="s">
        <v>6</v>
      </c>
    </row>
    <row r="24" spans="1:1" x14ac:dyDescent="0.35">
      <c r="A24" t="s">
        <v>71</v>
      </c>
    </row>
    <row r="25" spans="1:1" x14ac:dyDescent="0.35">
      <c r="A25" t="s">
        <v>13</v>
      </c>
    </row>
    <row r="27" spans="1:1" x14ac:dyDescent="0.35">
      <c r="A27" s="1" t="s">
        <v>8</v>
      </c>
    </row>
    <row r="28" spans="1:1" x14ac:dyDescent="0.35">
      <c r="A28" t="s">
        <v>9</v>
      </c>
    </row>
    <row r="34" spans="1:4" x14ac:dyDescent="0.35">
      <c r="A34" t="s">
        <v>84</v>
      </c>
    </row>
    <row r="37" spans="1:4" x14ac:dyDescent="0.35">
      <c r="A37" s="3"/>
      <c r="B37" s="3"/>
      <c r="C37" s="3"/>
      <c r="D37" s="3"/>
    </row>
    <row r="38" spans="1:4" x14ac:dyDescent="0.35">
      <c r="A38" t="s">
        <v>10</v>
      </c>
    </row>
  </sheetData>
  <mergeCells count="2">
    <mergeCell ref="A4:I4"/>
    <mergeCell ref="A6:I6"/>
  </mergeCells>
  <hyperlinks>
    <hyperlink ref="A1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view="pageLayout" zoomScaleNormal="100" workbookViewId="0">
      <selection activeCell="A28" sqref="A28"/>
    </sheetView>
  </sheetViews>
  <sheetFormatPr defaultColWidth="8.90625" defaultRowHeight="14.5" x14ac:dyDescent="0.35"/>
  <sheetData>
    <row r="3" spans="1:8" ht="18.5" x14ac:dyDescent="0.45">
      <c r="A3" s="2" t="s">
        <v>11</v>
      </c>
    </row>
    <row r="5" spans="1:8" x14ac:dyDescent="0.35">
      <c r="A5" t="s">
        <v>12</v>
      </c>
    </row>
    <row r="9" spans="1:8" x14ac:dyDescent="0.35">
      <c r="A9" t="s">
        <v>85</v>
      </c>
    </row>
    <row r="12" spans="1:8" x14ac:dyDescent="0.35">
      <c r="A12" s="1" t="s">
        <v>4</v>
      </c>
    </row>
    <row r="15" spans="1:8" x14ac:dyDescent="0.35">
      <c r="B15" t="s">
        <v>5</v>
      </c>
      <c r="E15" t="s">
        <v>7</v>
      </c>
      <c r="H15" t="s">
        <v>13</v>
      </c>
    </row>
    <row r="19" spans="1:5" x14ac:dyDescent="0.35">
      <c r="B19" t="s">
        <v>6</v>
      </c>
      <c r="E19" t="s">
        <v>71</v>
      </c>
    </row>
    <row r="23" spans="1:5" x14ac:dyDescent="0.35">
      <c r="A23" s="1" t="s">
        <v>14</v>
      </c>
    </row>
    <row r="25" spans="1:5" x14ac:dyDescent="0.35">
      <c r="A25" t="s">
        <v>87</v>
      </c>
    </row>
    <row r="27" spans="1:5" x14ac:dyDescent="0.35">
      <c r="A27" t="s">
        <v>88</v>
      </c>
    </row>
    <row r="28" spans="1:5" x14ac:dyDescent="0.35">
      <c r="A28" t="s">
        <v>72</v>
      </c>
    </row>
    <row r="29" spans="1:5" x14ac:dyDescent="0.35">
      <c r="A29" t="s">
        <v>73</v>
      </c>
    </row>
    <row r="31" spans="1:5" x14ac:dyDescent="0.35">
      <c r="A31" t="s">
        <v>15</v>
      </c>
    </row>
    <row r="32" spans="1:5" x14ac:dyDescent="0.35">
      <c r="A32" t="s">
        <v>64</v>
      </c>
    </row>
    <row r="34" spans="1:1" x14ac:dyDescent="0.35">
      <c r="A34" t="s">
        <v>16</v>
      </c>
    </row>
    <row r="35" spans="1:1" x14ac:dyDescent="0.35">
      <c r="A35" t="s">
        <v>17</v>
      </c>
    </row>
    <row r="36" spans="1:1" x14ac:dyDescent="0.35">
      <c r="A36" t="s">
        <v>74</v>
      </c>
    </row>
    <row r="38" spans="1:1" x14ac:dyDescent="0.35">
      <c r="A38" t="s">
        <v>86</v>
      </c>
    </row>
    <row r="41" spans="1:1" x14ac:dyDescent="0.35">
      <c r="A41" t="s">
        <v>9</v>
      </c>
    </row>
    <row r="42" spans="1:1" x14ac:dyDescent="0.35">
      <c r="A42" t="s">
        <v>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WhiteSpace="0" zoomScaleNormal="100" workbookViewId="0">
      <selection activeCell="G43" sqref="G43"/>
    </sheetView>
  </sheetViews>
  <sheetFormatPr defaultColWidth="8.90625" defaultRowHeight="14.5" x14ac:dyDescent="0.35"/>
  <cols>
    <col min="6" max="8" width="11.6328125" style="8" bestFit="1" customWidth="1"/>
    <col min="13" max="13" width="11.90625" bestFit="1" customWidth="1"/>
    <col min="14" max="16" width="11" bestFit="1" customWidth="1"/>
  </cols>
  <sheetData>
    <row r="1" spans="1:8" ht="18.5" x14ac:dyDescent="0.45">
      <c r="A1" s="2" t="s">
        <v>89</v>
      </c>
    </row>
    <row r="3" spans="1:8" x14ac:dyDescent="0.35">
      <c r="F3" s="31" t="s">
        <v>69</v>
      </c>
      <c r="G3" s="35" t="s">
        <v>34</v>
      </c>
      <c r="H3" s="31" t="s">
        <v>69</v>
      </c>
    </row>
    <row r="4" spans="1:8" x14ac:dyDescent="0.35">
      <c r="F4" s="32" t="s">
        <v>90</v>
      </c>
      <c r="G4" s="41" t="s">
        <v>90</v>
      </c>
      <c r="H4" s="32" t="s">
        <v>70</v>
      </c>
    </row>
    <row r="5" spans="1:8" x14ac:dyDescent="0.35">
      <c r="E5" s="18" t="s">
        <v>48</v>
      </c>
      <c r="F5" s="33" t="s">
        <v>33</v>
      </c>
      <c r="G5" s="36" t="s">
        <v>35</v>
      </c>
      <c r="H5" s="33" t="s">
        <v>33</v>
      </c>
    </row>
    <row r="6" spans="1:8" x14ac:dyDescent="0.35">
      <c r="A6" t="s">
        <v>18</v>
      </c>
      <c r="F6" s="8">
        <v>120000</v>
      </c>
      <c r="G6" s="29">
        <v>120600</v>
      </c>
      <c r="H6" s="8">
        <v>150000</v>
      </c>
    </row>
    <row r="7" spans="1:8" x14ac:dyDescent="0.35">
      <c r="A7" t="s">
        <v>19</v>
      </c>
      <c r="F7" s="8">
        <v>60000</v>
      </c>
      <c r="G7" s="29">
        <v>61200</v>
      </c>
      <c r="H7" s="8">
        <v>30000</v>
      </c>
    </row>
    <row r="8" spans="1:8" s="1" customFormat="1" x14ac:dyDescent="0.35">
      <c r="A8" s="1" t="s">
        <v>20</v>
      </c>
      <c r="F8" s="14">
        <f>SUM(F6:F7)</f>
        <v>180000</v>
      </c>
      <c r="G8" s="28">
        <f>SUM(G6:G7)</f>
        <v>181800</v>
      </c>
      <c r="H8" s="14">
        <f>SUM(H6:H7)</f>
        <v>180000</v>
      </c>
    </row>
    <row r="9" spans="1:8" x14ac:dyDescent="0.35">
      <c r="G9" s="29"/>
    </row>
    <row r="10" spans="1:8" x14ac:dyDescent="0.35">
      <c r="G10" s="29"/>
    </row>
    <row r="11" spans="1:8" x14ac:dyDescent="0.35">
      <c r="A11" t="s">
        <v>21</v>
      </c>
      <c r="G11" s="29"/>
    </row>
    <row r="12" spans="1:8" x14ac:dyDescent="0.35">
      <c r="A12" t="s">
        <v>22</v>
      </c>
      <c r="F12" s="8">
        <f>8625+3562</f>
        <v>12187</v>
      </c>
      <c r="G12" s="29">
        <v>20000</v>
      </c>
      <c r="H12" s="8">
        <v>32288</v>
      </c>
    </row>
    <row r="13" spans="1:8" x14ac:dyDescent="0.35">
      <c r="A13" t="s">
        <v>105</v>
      </c>
      <c r="F13" s="8">
        <v>10875</v>
      </c>
      <c r="G13" s="29">
        <v>0</v>
      </c>
      <c r="H13" s="8">
        <v>24428</v>
      </c>
    </row>
    <row r="14" spans="1:8" s="1" customFormat="1" x14ac:dyDescent="0.35">
      <c r="A14" s="1" t="s">
        <v>68</v>
      </c>
      <c r="F14" s="14">
        <f>SUM(F12:F13)</f>
        <v>23062</v>
      </c>
      <c r="G14" s="28">
        <f>SUM(G12:G13)</f>
        <v>20000</v>
      </c>
      <c r="H14" s="14">
        <f>SUM(H12:H13)</f>
        <v>56716</v>
      </c>
    </row>
    <row r="15" spans="1:8" x14ac:dyDescent="0.35">
      <c r="G15" s="29"/>
    </row>
    <row r="16" spans="1:8" x14ac:dyDescent="0.35">
      <c r="A16" t="s">
        <v>100</v>
      </c>
      <c r="F16" s="8">
        <f>21806</f>
        <v>21806</v>
      </c>
      <c r="G16" s="29">
        <f>36400-11000</f>
        <v>25400</v>
      </c>
      <c r="H16" s="8">
        <f>35604-11406</f>
        <v>24198</v>
      </c>
    </row>
    <row r="17" spans="1:8" x14ac:dyDescent="0.35">
      <c r="A17" t="s">
        <v>101</v>
      </c>
      <c r="F17" s="8">
        <v>7093</v>
      </c>
      <c r="G17" s="29">
        <v>11000</v>
      </c>
      <c r="H17" s="8">
        <v>11406</v>
      </c>
    </row>
    <row r="18" spans="1:8" x14ac:dyDescent="0.35">
      <c r="A18" t="s">
        <v>67</v>
      </c>
      <c r="F18" s="8">
        <v>10512</v>
      </c>
      <c r="G18" s="29">
        <v>15000</v>
      </c>
      <c r="H18" s="8">
        <v>0</v>
      </c>
    </row>
    <row r="19" spans="1:8" x14ac:dyDescent="0.35">
      <c r="A19" t="s">
        <v>77</v>
      </c>
      <c r="F19" s="8">
        <v>0</v>
      </c>
      <c r="G19" s="29">
        <v>0</v>
      </c>
      <c r="H19" s="8">
        <v>12806</v>
      </c>
    </row>
    <row r="20" spans="1:8" s="1" customFormat="1" x14ac:dyDescent="0.35">
      <c r="A20" s="1" t="s">
        <v>23</v>
      </c>
      <c r="F20" s="14">
        <f>SUM(F14:F19)</f>
        <v>62473</v>
      </c>
      <c r="G20" s="28">
        <f>SUM(G14:G19)</f>
        <v>71400</v>
      </c>
      <c r="H20" s="14">
        <f>SUM(H14:H19)</f>
        <v>105126</v>
      </c>
    </row>
    <row r="21" spans="1:8" x14ac:dyDescent="0.35">
      <c r="G21" s="29"/>
    </row>
    <row r="22" spans="1:8" x14ac:dyDescent="0.35">
      <c r="A22" t="s">
        <v>24</v>
      </c>
      <c r="F22" s="34"/>
      <c r="G22" s="37"/>
      <c r="H22" s="34"/>
    </row>
    <row r="23" spans="1:8" x14ac:dyDescent="0.35">
      <c r="A23" t="s">
        <v>25</v>
      </c>
      <c r="F23" s="34">
        <v>3066</v>
      </c>
      <c r="G23" s="37">
        <v>3000</v>
      </c>
      <c r="H23" s="34">
        <v>2823.8199999999997</v>
      </c>
    </row>
    <row r="24" spans="1:8" x14ac:dyDescent="0.35">
      <c r="A24" t="s">
        <v>26</v>
      </c>
      <c r="F24" s="34">
        <f>5116-1824</f>
        <v>3292</v>
      </c>
      <c r="G24" s="37">
        <v>4000</v>
      </c>
      <c r="H24" s="34">
        <v>3292</v>
      </c>
    </row>
    <row r="25" spans="1:8" x14ac:dyDescent="0.35">
      <c r="A25" t="s">
        <v>36</v>
      </c>
      <c r="F25" s="34">
        <v>1499</v>
      </c>
      <c r="G25" s="37">
        <v>2000</v>
      </c>
      <c r="H25" s="34">
        <v>1821.25</v>
      </c>
    </row>
    <row r="26" spans="1:8" x14ac:dyDescent="0.35">
      <c r="A26" t="s">
        <v>37</v>
      </c>
      <c r="F26" s="34">
        <v>1824</v>
      </c>
      <c r="G26" s="37">
        <v>3000</v>
      </c>
      <c r="H26" s="34">
        <v>2536</v>
      </c>
    </row>
    <row r="27" spans="1:8" x14ac:dyDescent="0.35">
      <c r="A27" t="s">
        <v>27</v>
      </c>
      <c r="F27" s="34">
        <v>-115</v>
      </c>
      <c r="G27" s="37">
        <v>500</v>
      </c>
      <c r="H27" s="34">
        <v>459</v>
      </c>
    </row>
    <row r="28" spans="1:8" x14ac:dyDescent="0.35">
      <c r="A28" t="s">
        <v>28</v>
      </c>
      <c r="F28" s="34">
        <v>6000</v>
      </c>
      <c r="G28" s="37">
        <v>6000</v>
      </c>
      <c r="H28" s="34">
        <v>6000</v>
      </c>
    </row>
    <row r="29" spans="1:8" x14ac:dyDescent="0.35">
      <c r="A29" t="s">
        <v>51</v>
      </c>
      <c r="F29" s="34">
        <v>1678</v>
      </c>
      <c r="G29" s="37">
        <v>2000</v>
      </c>
      <c r="H29" s="34">
        <v>1643.34</v>
      </c>
    </row>
    <row r="30" spans="1:8" x14ac:dyDescent="0.35">
      <c r="A30" t="s">
        <v>29</v>
      </c>
      <c r="F30" s="34">
        <v>7000</v>
      </c>
      <c r="G30" s="37">
        <v>7000</v>
      </c>
      <c r="H30" s="34">
        <v>6000</v>
      </c>
    </row>
    <row r="31" spans="1:8" x14ac:dyDescent="0.35">
      <c r="A31" t="s">
        <v>38</v>
      </c>
      <c r="F31" s="34">
        <v>1931</v>
      </c>
      <c r="G31" s="37">
        <v>3000</v>
      </c>
      <c r="H31" s="34">
        <v>0</v>
      </c>
    </row>
    <row r="32" spans="1:8" x14ac:dyDescent="0.35">
      <c r="A32" s="1" t="s">
        <v>30</v>
      </c>
      <c r="F32" s="14">
        <f>SUM(F23:F31)</f>
        <v>26175</v>
      </c>
      <c r="G32" s="28">
        <f>SUM(G23:G31)</f>
        <v>30500</v>
      </c>
      <c r="H32" s="14">
        <f>SUM(H23:H31)</f>
        <v>24575.41</v>
      </c>
    </row>
    <row r="33" spans="1:8" x14ac:dyDescent="0.35">
      <c r="G33" s="29"/>
    </row>
    <row r="34" spans="1:8" x14ac:dyDescent="0.35">
      <c r="A34" t="s">
        <v>52</v>
      </c>
      <c r="E34" s="19">
        <v>1</v>
      </c>
      <c r="F34" s="8">
        <v>19843</v>
      </c>
      <c r="G34" s="29"/>
      <c r="H34" s="8">
        <v>0</v>
      </c>
    </row>
    <row r="35" spans="1:8" x14ac:dyDescent="0.35">
      <c r="G35" s="29"/>
    </row>
    <row r="36" spans="1:8" x14ac:dyDescent="0.35">
      <c r="A36" s="1" t="s">
        <v>31</v>
      </c>
      <c r="F36" s="14">
        <f>+F20+F32+F34</f>
        <v>108491</v>
      </c>
      <c r="G36" s="28">
        <f>+G20+G32</f>
        <v>101900</v>
      </c>
      <c r="H36" s="14">
        <f>+H20+H32</f>
        <v>129701.41</v>
      </c>
    </row>
    <row r="37" spans="1:8" x14ac:dyDescent="0.35">
      <c r="G37" s="29"/>
    </row>
    <row r="38" spans="1:8" x14ac:dyDescent="0.35">
      <c r="G38" s="29"/>
    </row>
    <row r="39" spans="1:8" x14ac:dyDescent="0.35">
      <c r="A39" s="1" t="s">
        <v>32</v>
      </c>
      <c r="F39" s="14">
        <f>+F8-F36</f>
        <v>71509</v>
      </c>
      <c r="G39" s="28">
        <f>+G8-G36</f>
        <v>79900</v>
      </c>
      <c r="H39" s="14">
        <f>+H8-H36</f>
        <v>50298.59</v>
      </c>
    </row>
    <row r="40" spans="1:8" x14ac:dyDescent="0.35">
      <c r="G40" s="29"/>
    </row>
    <row r="41" spans="1:8" x14ac:dyDescent="0.35">
      <c r="A41" s="20" t="s">
        <v>82</v>
      </c>
      <c r="G41" s="29"/>
      <c r="H41" s="8" t="s">
        <v>46</v>
      </c>
    </row>
    <row r="42" spans="1:8" x14ac:dyDescent="0.35">
      <c r="A42" t="s">
        <v>57</v>
      </c>
      <c r="F42" s="8">
        <f>+F7</f>
        <v>60000</v>
      </c>
      <c r="G42" s="29">
        <f>+G7</f>
        <v>61200</v>
      </c>
      <c r="H42" s="8">
        <f>+H7</f>
        <v>30000</v>
      </c>
    </row>
    <row r="43" spans="1:8" x14ac:dyDescent="0.35">
      <c r="A43" t="s">
        <v>55</v>
      </c>
      <c r="F43" s="8">
        <f>+F39-F42</f>
        <v>11509</v>
      </c>
      <c r="G43" s="29">
        <f>+G39-G42</f>
        <v>18700</v>
      </c>
      <c r="H43" s="8">
        <f>+H39-H42</f>
        <v>20298.589999999997</v>
      </c>
    </row>
    <row r="44" spans="1:8" x14ac:dyDescent="0.35">
      <c r="A44" s="1" t="s">
        <v>56</v>
      </c>
      <c r="F44" s="14">
        <f>SUM(F42:F43)</f>
        <v>71509</v>
      </c>
      <c r="G44" s="28">
        <f>SUM(G42:G43)</f>
        <v>79900</v>
      </c>
      <c r="H44" s="14">
        <f>SUM(H42:H43)</f>
        <v>50298.59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view="pageLayout" topLeftCell="A22" zoomScaleNormal="100" workbookViewId="0">
      <selection activeCell="E19" sqref="E19"/>
    </sheetView>
  </sheetViews>
  <sheetFormatPr defaultColWidth="8.90625" defaultRowHeight="14.5" x14ac:dyDescent="0.35"/>
  <cols>
    <col min="1" max="1" width="10.81640625" customWidth="1"/>
    <col min="5" max="5" width="11.36328125" style="8" customWidth="1"/>
    <col min="7" max="7" width="11.6328125" style="8" customWidth="1"/>
  </cols>
  <sheetData>
    <row r="3" spans="1:8" ht="18.5" x14ac:dyDescent="0.45">
      <c r="A3" s="2" t="s">
        <v>91</v>
      </c>
    </row>
    <row r="5" spans="1:8" x14ac:dyDescent="0.35">
      <c r="G5" s="25"/>
    </row>
    <row r="6" spans="1:8" x14ac:dyDescent="0.35">
      <c r="A6" s="1" t="s">
        <v>39</v>
      </c>
      <c r="D6" s="18" t="s">
        <v>48</v>
      </c>
      <c r="E6" s="24" t="s">
        <v>90</v>
      </c>
      <c r="G6" s="42" t="s">
        <v>70</v>
      </c>
    </row>
    <row r="7" spans="1:8" x14ac:dyDescent="0.35">
      <c r="D7" s="19"/>
      <c r="E7" s="21" t="s">
        <v>33</v>
      </c>
      <c r="G7" s="26" t="s">
        <v>33</v>
      </c>
      <c r="H7" s="7"/>
    </row>
    <row r="8" spans="1:8" x14ac:dyDescent="0.35">
      <c r="A8" t="s">
        <v>95</v>
      </c>
      <c r="D8" s="19"/>
      <c r="E8" s="12">
        <f>+Noter!F20</f>
        <v>178595</v>
      </c>
      <c r="F8" s="4"/>
      <c r="G8" s="27">
        <v>0</v>
      </c>
      <c r="H8" s="7"/>
    </row>
    <row r="9" spans="1:8" x14ac:dyDescent="0.35">
      <c r="A9" s="1" t="s">
        <v>40</v>
      </c>
      <c r="D9" s="19">
        <v>1</v>
      </c>
      <c r="E9" s="14">
        <f>+E8</f>
        <v>178595</v>
      </c>
      <c r="F9" s="4"/>
      <c r="G9" s="28">
        <v>0</v>
      </c>
      <c r="H9" s="7"/>
    </row>
    <row r="10" spans="1:8" x14ac:dyDescent="0.35">
      <c r="E10" s="12"/>
      <c r="F10" s="4"/>
      <c r="G10" s="27"/>
      <c r="H10" s="7"/>
    </row>
    <row r="11" spans="1:8" x14ac:dyDescent="0.35">
      <c r="A11" t="s">
        <v>76</v>
      </c>
      <c r="E11" s="12">
        <v>0</v>
      </c>
      <c r="F11" s="4"/>
      <c r="G11" s="27">
        <v>44922</v>
      </c>
      <c r="H11" s="7"/>
    </row>
    <row r="12" spans="1:8" x14ac:dyDescent="0.35">
      <c r="A12" s="5" t="s">
        <v>75</v>
      </c>
      <c r="E12" s="12">
        <v>0</v>
      </c>
      <c r="F12" s="4"/>
      <c r="G12" s="27">
        <v>24179</v>
      </c>
      <c r="H12" s="7"/>
    </row>
    <row r="13" spans="1:8" x14ac:dyDescent="0.35">
      <c r="A13" s="1" t="s">
        <v>53</v>
      </c>
      <c r="E13" s="14">
        <f>+E11+E12</f>
        <v>0</v>
      </c>
      <c r="F13" s="4"/>
      <c r="G13" s="28">
        <v>69101</v>
      </c>
      <c r="H13" s="7"/>
    </row>
    <row r="14" spans="1:8" x14ac:dyDescent="0.35">
      <c r="E14" s="12"/>
      <c r="F14" s="4"/>
      <c r="G14" s="27"/>
      <c r="H14" s="7"/>
    </row>
    <row r="15" spans="1:8" x14ac:dyDescent="0.35">
      <c r="A15" s="1"/>
      <c r="E15" s="14">
        <f>+E9+E13</f>
        <v>178595</v>
      </c>
      <c r="F15" s="4"/>
      <c r="G15" s="28">
        <v>69101</v>
      </c>
      <c r="H15" s="7"/>
    </row>
    <row r="16" spans="1:8" x14ac:dyDescent="0.35">
      <c r="E16" s="17"/>
      <c r="F16" s="7"/>
      <c r="G16" s="27"/>
      <c r="H16" s="7"/>
    </row>
    <row r="17" spans="1:8" x14ac:dyDescent="0.35">
      <c r="E17" s="17"/>
      <c r="F17" s="7"/>
      <c r="G17" s="27"/>
      <c r="H17" s="7"/>
    </row>
    <row r="18" spans="1:8" x14ac:dyDescent="0.35">
      <c r="A18" s="1"/>
      <c r="E18" s="17"/>
      <c r="F18" s="7"/>
      <c r="G18" s="27"/>
      <c r="H18" s="7"/>
    </row>
    <row r="19" spans="1:8" x14ac:dyDescent="0.35">
      <c r="G19" s="29"/>
    </row>
    <row r="20" spans="1:8" x14ac:dyDescent="0.35">
      <c r="A20" s="1" t="s">
        <v>41</v>
      </c>
      <c r="E20" s="24"/>
      <c r="G20" s="42"/>
    </row>
    <row r="21" spans="1:8" x14ac:dyDescent="0.35">
      <c r="A21" s="1" t="s">
        <v>58</v>
      </c>
      <c r="E21" s="21"/>
      <c r="G21" s="26"/>
      <c r="H21" s="4"/>
    </row>
    <row r="22" spans="1:8" x14ac:dyDescent="0.35">
      <c r="A22" t="s">
        <v>61</v>
      </c>
      <c r="E22" s="8">
        <f>+G25</f>
        <v>1900.5899999999965</v>
      </c>
      <c r="F22" s="4"/>
      <c r="G22" s="29">
        <v>-18398</v>
      </c>
      <c r="H22" s="7"/>
    </row>
    <row r="23" spans="1:8" x14ac:dyDescent="0.35">
      <c r="A23" s="5" t="s">
        <v>97</v>
      </c>
      <c r="E23" s="8">
        <f>-E30</f>
        <v>120000</v>
      </c>
      <c r="F23" s="4"/>
      <c r="G23" s="29">
        <v>0</v>
      </c>
      <c r="H23" s="7"/>
    </row>
    <row r="24" spans="1:8" x14ac:dyDescent="0.35">
      <c r="A24" t="s">
        <v>59</v>
      </c>
      <c r="E24" s="8">
        <f>+Resultatopgørelse!F43</f>
        <v>11509</v>
      </c>
      <c r="F24" s="4"/>
      <c r="G24" s="29">
        <v>20298.589999999997</v>
      </c>
      <c r="H24" s="7"/>
    </row>
    <row r="25" spans="1:8" s="1" customFormat="1" x14ac:dyDescent="0.35">
      <c r="A25" s="1" t="s">
        <v>62</v>
      </c>
      <c r="E25" s="14">
        <f>SUM(E22:E24)</f>
        <v>133409.59</v>
      </c>
      <c r="F25" s="22"/>
      <c r="G25" s="28">
        <v>1900.5899999999965</v>
      </c>
      <c r="H25" s="23"/>
    </row>
    <row r="26" spans="1:8" x14ac:dyDescent="0.35">
      <c r="F26" s="4"/>
      <c r="G26" s="29"/>
      <c r="H26" s="7"/>
    </row>
    <row r="27" spans="1:8" x14ac:dyDescent="0.35">
      <c r="A27" s="1" t="s">
        <v>60</v>
      </c>
      <c r="D27" s="19">
        <v>2</v>
      </c>
      <c r="F27" s="4"/>
      <c r="G27" s="29"/>
      <c r="H27" s="7"/>
    </row>
    <row r="28" spans="1:8" x14ac:dyDescent="0.35">
      <c r="A28" t="s">
        <v>61</v>
      </c>
      <c r="E28" s="8">
        <f>+G31</f>
        <v>60000</v>
      </c>
      <c r="F28" s="4"/>
      <c r="G28" s="29">
        <v>30000</v>
      </c>
      <c r="H28" s="7"/>
    </row>
    <row r="29" spans="1:8" x14ac:dyDescent="0.35">
      <c r="A29" t="s">
        <v>59</v>
      </c>
      <c r="E29" s="8">
        <f>+Resultatopgørelse!F42</f>
        <v>60000</v>
      </c>
      <c r="F29" s="4"/>
      <c r="G29" s="29">
        <v>30000</v>
      </c>
      <c r="H29" s="7"/>
    </row>
    <row r="30" spans="1:8" x14ac:dyDescent="0.35">
      <c r="A30" t="s">
        <v>96</v>
      </c>
      <c r="E30" s="8">
        <v>-120000</v>
      </c>
      <c r="F30" s="4"/>
      <c r="G30" s="29">
        <v>0</v>
      </c>
      <c r="H30" s="7"/>
    </row>
    <row r="31" spans="1:8" x14ac:dyDescent="0.35">
      <c r="A31" s="1" t="s">
        <v>62</v>
      </c>
      <c r="B31" s="1"/>
      <c r="C31" s="1"/>
      <c r="D31" s="1"/>
      <c r="E31" s="14">
        <f>SUM(E28:E30)</f>
        <v>0</v>
      </c>
      <c r="F31" s="22"/>
      <c r="G31" s="28">
        <v>60000</v>
      </c>
      <c r="H31" s="7"/>
    </row>
    <row r="32" spans="1:8" x14ac:dyDescent="0.35">
      <c r="F32" s="4"/>
      <c r="G32" s="29"/>
      <c r="H32" s="7"/>
    </row>
    <row r="33" spans="1:8" x14ac:dyDescent="0.35">
      <c r="A33" s="1" t="s">
        <v>42</v>
      </c>
      <c r="E33" s="14">
        <f>+E25+E31</f>
        <v>133409.59</v>
      </c>
      <c r="F33" s="4"/>
      <c r="G33" s="28">
        <v>61900.59</v>
      </c>
      <c r="H33" s="7"/>
    </row>
    <row r="34" spans="1:8" x14ac:dyDescent="0.35">
      <c r="F34" s="4"/>
      <c r="G34" s="29"/>
      <c r="H34" s="6"/>
    </row>
    <row r="35" spans="1:8" x14ac:dyDescent="0.35">
      <c r="A35" s="5" t="s">
        <v>75</v>
      </c>
      <c r="E35" s="8">
        <v>35285</v>
      </c>
      <c r="F35" s="4"/>
      <c r="G35" s="29">
        <v>0</v>
      </c>
      <c r="H35" s="6"/>
    </row>
    <row r="36" spans="1:8" x14ac:dyDescent="0.35">
      <c r="A36" t="s">
        <v>43</v>
      </c>
      <c r="E36" s="8">
        <v>0</v>
      </c>
      <c r="F36" s="4"/>
      <c r="G36" s="29">
        <v>0</v>
      </c>
      <c r="H36" s="6"/>
    </row>
    <row r="37" spans="1:8" x14ac:dyDescent="0.35">
      <c r="A37" t="s">
        <v>44</v>
      </c>
      <c r="E37" s="8">
        <v>9900</v>
      </c>
      <c r="F37" s="4"/>
      <c r="G37" s="29">
        <v>7200</v>
      </c>
      <c r="H37" s="6"/>
    </row>
    <row r="38" spans="1:8" x14ac:dyDescent="0.35">
      <c r="A38" s="1" t="s">
        <v>45</v>
      </c>
      <c r="E38" s="15">
        <f>+E35+E36+E37</f>
        <v>45185</v>
      </c>
      <c r="F38" s="4"/>
      <c r="G38" s="30">
        <v>7200</v>
      </c>
      <c r="H38" s="6"/>
    </row>
    <row r="39" spans="1:8" x14ac:dyDescent="0.35">
      <c r="F39" s="4"/>
      <c r="G39" s="29"/>
      <c r="H39" s="6"/>
    </row>
    <row r="40" spans="1:8" x14ac:dyDescent="0.35">
      <c r="A40" s="1" t="s">
        <v>41</v>
      </c>
      <c r="E40" s="14">
        <f>+E33+E38</f>
        <v>178594.59</v>
      </c>
      <c r="F40" s="4"/>
      <c r="G40" s="28">
        <v>69100.59</v>
      </c>
      <c r="H40" s="6"/>
    </row>
    <row r="41" spans="1:8" x14ac:dyDescent="0.35">
      <c r="G41" s="29"/>
    </row>
    <row r="48" spans="1:8" x14ac:dyDescent="0.35">
      <c r="D48" s="8"/>
      <c r="E48"/>
      <c r="F48" s="8"/>
      <c r="G48"/>
    </row>
    <row r="49" spans="4:7" x14ac:dyDescent="0.35">
      <c r="D49" s="8"/>
      <c r="E49"/>
      <c r="F49" s="8"/>
      <c r="G49"/>
    </row>
    <row r="50" spans="4:7" x14ac:dyDescent="0.35">
      <c r="D50" s="8"/>
      <c r="E50"/>
      <c r="F50" s="8"/>
      <c r="G5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view="pageLayout" topLeftCell="A22" zoomScaleNormal="100" workbookViewId="0">
      <selection activeCell="A33" sqref="A33"/>
    </sheetView>
  </sheetViews>
  <sheetFormatPr defaultColWidth="8.90625" defaultRowHeight="14.5" x14ac:dyDescent="0.35"/>
  <cols>
    <col min="6" max="6" width="14.453125" bestFit="1" customWidth="1"/>
    <col min="8" max="8" width="14.453125" bestFit="1" customWidth="1"/>
  </cols>
  <sheetData>
    <row r="3" spans="1:8" x14ac:dyDescent="0.35">
      <c r="A3" s="8"/>
      <c r="B3" s="8"/>
      <c r="C3" s="8"/>
      <c r="D3" s="8"/>
      <c r="E3" s="8"/>
      <c r="F3" s="8"/>
      <c r="G3" s="8"/>
      <c r="H3" s="8"/>
    </row>
    <row r="4" spans="1:8" ht="18.5" x14ac:dyDescent="0.45">
      <c r="A4" s="40" t="s">
        <v>47</v>
      </c>
      <c r="B4" s="8"/>
      <c r="C4" s="8"/>
      <c r="D4" s="8"/>
      <c r="E4" s="8"/>
      <c r="F4" s="8"/>
      <c r="G4" s="8"/>
      <c r="H4" s="8"/>
    </row>
    <row r="5" spans="1:8" x14ac:dyDescent="0.35">
      <c r="A5" s="8"/>
      <c r="B5" s="8"/>
      <c r="C5" s="8"/>
      <c r="D5" s="8"/>
      <c r="E5" s="8"/>
      <c r="F5" s="8"/>
      <c r="G5" s="8"/>
      <c r="H5" s="8"/>
    </row>
    <row r="6" spans="1:8" x14ac:dyDescent="0.35">
      <c r="A6" s="8"/>
      <c r="B6" s="8"/>
      <c r="C6" s="8"/>
      <c r="D6" s="8"/>
      <c r="E6" s="8"/>
      <c r="F6" s="8"/>
      <c r="G6" s="8"/>
      <c r="H6" s="8"/>
    </row>
    <row r="7" spans="1:8" x14ac:dyDescent="0.35">
      <c r="A7" s="9" t="s">
        <v>49</v>
      </c>
      <c r="B7" s="8"/>
      <c r="C7" s="8"/>
      <c r="D7" s="8"/>
      <c r="E7" s="8"/>
      <c r="F7" s="24" t="s">
        <v>90</v>
      </c>
      <c r="G7" s="8"/>
      <c r="H7" s="39" t="s">
        <v>70</v>
      </c>
    </row>
    <row r="8" spans="1:8" x14ac:dyDescent="0.35">
      <c r="A8" s="8"/>
      <c r="B8" s="8"/>
      <c r="C8" s="8"/>
      <c r="D8" s="8"/>
      <c r="E8" s="8"/>
      <c r="F8" s="10" t="s">
        <v>33</v>
      </c>
      <c r="G8" s="8"/>
      <c r="H8" s="11" t="s">
        <v>35</v>
      </c>
    </row>
    <row r="9" spans="1:8" x14ac:dyDescent="0.35">
      <c r="A9" s="8"/>
      <c r="B9" s="8"/>
      <c r="C9" s="8"/>
      <c r="D9" s="8"/>
      <c r="E9" s="8"/>
      <c r="F9" s="8"/>
      <c r="G9" s="8"/>
      <c r="H9" s="13"/>
    </row>
    <row r="10" spans="1:8" x14ac:dyDescent="0.35">
      <c r="A10" s="8" t="s">
        <v>78</v>
      </c>
      <c r="B10" s="8"/>
      <c r="C10" s="8"/>
      <c r="D10" s="8"/>
      <c r="E10" s="8"/>
      <c r="F10" s="13">
        <v>359313</v>
      </c>
      <c r="G10" s="12"/>
      <c r="H10" s="13">
        <v>359313</v>
      </c>
    </row>
    <row r="11" spans="1:8" x14ac:dyDescent="0.35">
      <c r="A11" s="8" t="s">
        <v>50</v>
      </c>
      <c r="B11" s="8"/>
      <c r="C11" s="8"/>
      <c r="D11" s="8"/>
      <c r="E11" s="8"/>
      <c r="F11" s="13">
        <v>198438</v>
      </c>
      <c r="G11" s="12"/>
      <c r="H11" s="13">
        <v>0</v>
      </c>
    </row>
    <row r="12" spans="1:8" x14ac:dyDescent="0.35">
      <c r="A12" s="8" t="s">
        <v>79</v>
      </c>
      <c r="B12" s="8"/>
      <c r="C12" s="8"/>
      <c r="D12" s="8"/>
      <c r="E12" s="8"/>
      <c r="F12" s="16">
        <f>+F10+F11</f>
        <v>557751</v>
      </c>
      <c r="G12" s="12"/>
      <c r="H12" s="16">
        <v>359313</v>
      </c>
    </row>
    <row r="13" spans="1:8" x14ac:dyDescent="0.35">
      <c r="A13" s="8"/>
      <c r="B13" s="8"/>
      <c r="C13" s="8"/>
      <c r="D13" s="8"/>
      <c r="E13" s="8"/>
      <c r="F13" s="13"/>
      <c r="G13" s="12"/>
      <c r="H13" s="13"/>
    </row>
    <row r="14" spans="1:8" x14ac:dyDescent="0.35">
      <c r="A14" s="8"/>
      <c r="B14" s="8"/>
      <c r="C14" s="8"/>
      <c r="D14" s="8"/>
      <c r="E14" s="8"/>
      <c r="F14" s="13"/>
      <c r="G14" s="12"/>
      <c r="H14" s="13"/>
    </row>
    <row r="15" spans="1:8" x14ac:dyDescent="0.35">
      <c r="A15" s="8" t="s">
        <v>92</v>
      </c>
      <c r="B15" s="8"/>
      <c r="C15" s="8"/>
      <c r="D15" s="8"/>
      <c r="E15" s="8"/>
      <c r="F15" s="13">
        <v>359313</v>
      </c>
      <c r="G15" s="12"/>
      <c r="H15" s="13">
        <v>359313</v>
      </c>
    </row>
    <row r="16" spans="1:8" x14ac:dyDescent="0.35">
      <c r="A16" s="8" t="s">
        <v>66</v>
      </c>
      <c r="B16" s="8"/>
      <c r="C16" s="8"/>
      <c r="D16" s="8"/>
      <c r="E16" s="8"/>
      <c r="F16" s="13">
        <v>19843</v>
      </c>
      <c r="G16" s="12"/>
      <c r="H16" s="13">
        <v>0</v>
      </c>
    </row>
    <row r="17" spans="1:8" x14ac:dyDescent="0.35">
      <c r="A17" s="8" t="s">
        <v>80</v>
      </c>
      <c r="B17" s="8"/>
      <c r="C17" s="8"/>
      <c r="D17" s="8"/>
      <c r="E17" s="8"/>
      <c r="F17" s="16">
        <f>+F15+F16</f>
        <v>379156</v>
      </c>
      <c r="G17" s="12"/>
      <c r="H17" s="16">
        <f>+H15</f>
        <v>359313</v>
      </c>
    </row>
    <row r="18" spans="1:8" x14ac:dyDescent="0.35">
      <c r="A18" s="8"/>
      <c r="B18" s="8"/>
      <c r="C18" s="8"/>
      <c r="D18" s="8"/>
      <c r="E18" s="8"/>
      <c r="F18" s="8"/>
      <c r="G18" s="12"/>
      <c r="H18" s="13"/>
    </row>
    <row r="19" spans="1:8" x14ac:dyDescent="0.35">
      <c r="A19" s="8"/>
      <c r="B19" s="8"/>
      <c r="C19" s="8"/>
      <c r="D19" s="8"/>
      <c r="E19" s="8"/>
      <c r="F19" s="38"/>
      <c r="G19" s="12"/>
      <c r="H19" s="13"/>
    </row>
    <row r="20" spans="1:8" x14ac:dyDescent="0.35">
      <c r="A20" s="8" t="s">
        <v>81</v>
      </c>
      <c r="B20" s="8"/>
      <c r="C20" s="8"/>
      <c r="D20" s="8"/>
      <c r="E20" s="8"/>
      <c r="F20" s="10">
        <f>+F12-F17</f>
        <v>178595</v>
      </c>
      <c r="G20" s="12"/>
      <c r="H20" s="16">
        <f>+H12-H17</f>
        <v>0</v>
      </c>
    </row>
    <row r="21" spans="1:8" x14ac:dyDescent="0.35">
      <c r="A21" s="8"/>
      <c r="B21" s="8"/>
      <c r="C21" s="8"/>
      <c r="D21" s="8"/>
      <c r="E21" s="8"/>
      <c r="F21" s="17"/>
      <c r="G21" s="17"/>
      <c r="H21" s="17"/>
    </row>
    <row r="22" spans="1:8" x14ac:dyDescent="0.35">
      <c r="A22" s="8"/>
      <c r="B22" s="8"/>
      <c r="C22" s="8"/>
      <c r="D22" s="8"/>
      <c r="E22" s="8"/>
      <c r="F22" s="17"/>
      <c r="G22" s="17"/>
      <c r="H22" s="17"/>
    </row>
    <row r="23" spans="1:8" x14ac:dyDescent="0.35">
      <c r="A23" s="8" t="s">
        <v>93</v>
      </c>
      <c r="B23" s="8"/>
      <c r="C23" s="8"/>
      <c r="D23" s="8"/>
      <c r="E23" s="8"/>
      <c r="F23" s="8"/>
      <c r="G23" s="8"/>
      <c r="H23" s="8"/>
    </row>
    <row r="24" spans="1:8" x14ac:dyDescent="0.35">
      <c r="A24" s="8" t="s">
        <v>94</v>
      </c>
      <c r="B24" s="8"/>
      <c r="C24" s="8"/>
      <c r="D24" s="8"/>
      <c r="E24" s="8"/>
      <c r="F24" s="8"/>
      <c r="G24" s="8"/>
      <c r="H24" s="8"/>
    </row>
    <row r="26" spans="1:8" x14ac:dyDescent="0.35">
      <c r="A26" s="1" t="s">
        <v>63</v>
      </c>
    </row>
    <row r="28" spans="1:8" x14ac:dyDescent="0.35">
      <c r="A28" t="s">
        <v>65</v>
      </c>
    </row>
    <row r="29" spans="1:8" x14ac:dyDescent="0.35">
      <c r="A29" t="s">
        <v>103</v>
      </c>
    </row>
    <row r="30" spans="1:8" x14ac:dyDescent="0.35">
      <c r="A30" t="s">
        <v>106</v>
      </c>
    </row>
    <row r="32" spans="1:8" x14ac:dyDescent="0.35">
      <c r="A32" t="s">
        <v>104</v>
      </c>
    </row>
    <row r="34" spans="1:1" x14ac:dyDescent="0.35">
      <c r="A34" t="s">
        <v>102</v>
      </c>
    </row>
    <row r="35" spans="1:1" x14ac:dyDescent="0.35">
      <c r="A35" t="s">
        <v>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D5981DBDF954B9577130C44801271" ma:contentTypeVersion="13" ma:contentTypeDescription="Create a new document." ma:contentTypeScope="" ma:versionID="9d8bdc191dd6ff38545593747f4fabdb">
  <xsd:schema xmlns:xsd="http://www.w3.org/2001/XMLSchema" xmlns:xs="http://www.w3.org/2001/XMLSchema" xmlns:p="http://schemas.microsoft.com/office/2006/metadata/properties" xmlns:ns3="e24769e7-4805-426d-b33d-f4c3ae5a51b0" xmlns:ns4="a640b58f-1c2a-4e0f-bc50-7b20990c3890" targetNamespace="http://schemas.microsoft.com/office/2006/metadata/properties" ma:root="true" ma:fieldsID="eed466b2b559ca7344625bfff8a050c1" ns3:_="" ns4:_="">
    <xsd:import namespace="e24769e7-4805-426d-b33d-f4c3ae5a51b0"/>
    <xsd:import namespace="a640b58f-1c2a-4e0f-bc50-7b20990c38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4769e7-4805-426d-b33d-f4c3ae5a51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0b58f-1c2a-4e0f-bc50-7b20990c3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CA50D-AF4D-4773-8D05-7E5297CF0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4769e7-4805-426d-b33d-f4c3ae5a51b0"/>
    <ds:schemaRef ds:uri="a640b58f-1c2a-4e0f-bc50-7b20990c3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D975E-FF3C-44F0-AFDC-10B6F61733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2D2DE0-2FC3-4771-B7B7-F8098FE610AA}">
  <ds:schemaRefs>
    <ds:schemaRef ds:uri="http://schemas.microsoft.com/office/infopath/2007/PartnerControls"/>
    <ds:schemaRef ds:uri="a640b58f-1c2a-4e0f-bc50-7b20990c389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24769e7-4805-426d-b33d-f4c3ae5a51b0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Foreningsoplysninger</vt:lpstr>
      <vt:lpstr>ledelses- og revisionspåtegning</vt:lpstr>
      <vt:lpstr>Resultatopgørelse</vt:lpstr>
      <vt:lpstr>Balance</vt:lpstr>
      <vt:lpstr>Noter</vt:lpstr>
      <vt:lpstr>Balance!Print_Area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Müthel</dc:creator>
  <cp:lastModifiedBy>Tina Appelt</cp:lastModifiedBy>
  <cp:lastPrinted>2020-05-30T11:56:08Z</cp:lastPrinted>
  <dcterms:created xsi:type="dcterms:W3CDTF">2018-05-03T09:28:22Z</dcterms:created>
  <dcterms:modified xsi:type="dcterms:W3CDTF">2020-06-05T12:35:42Z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0x0101001CDD5981DBDF954B9577130C44801271</vt:lpwstr>
  </property>
</Properties>
</file>